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Plany inne\Plany zrobione\Sokołów Podlaski\Sokołów Podl. - gotowe\Sokołów Podl - poprawki\Sokołów poprawki\"/>
    </mc:Choice>
  </mc:AlternateContent>
  <bookViews>
    <workbookView xWindow="0" yWindow="0" windowWidth="20490" windowHeight="7755" activeTab="1"/>
  </bookViews>
  <sheets>
    <sheet name="Plan działań" sheetId="3" r:id="rId1"/>
    <sheet name="Arkusz1" sheetId="4" r:id="rId2"/>
  </sheets>
  <definedNames>
    <definedName name="_xlnm.Print_Area" localSheetId="0">'Plan działań'!$A$1:$L$100</definedName>
    <definedName name="_xlnm.Print_Titles" localSheetId="0">'Plan działań'!$2:$3</definedName>
  </definedNames>
  <calcPr calcId="152511"/>
</workbook>
</file>

<file path=xl/calcChain.xml><?xml version="1.0" encoding="utf-8"?>
<calcChain xmlns="http://schemas.openxmlformats.org/spreadsheetml/2006/main">
  <c r="G15" i="4" l="1"/>
  <c r="E15" i="4"/>
  <c r="D77" i="3" l="1"/>
  <c r="J38" i="3"/>
  <c r="J39" i="3"/>
  <c r="J41" i="3"/>
  <c r="J44" i="3"/>
  <c r="D17" i="3"/>
  <c r="D16" i="3"/>
  <c r="D14" i="3"/>
  <c r="J17" i="4" l="1"/>
  <c r="I17" i="4"/>
  <c r="H17" i="4"/>
  <c r="D36" i="3" l="1"/>
  <c r="D74" i="3" l="1"/>
  <c r="D56" i="3"/>
  <c r="J52" i="3" l="1"/>
  <c r="J58" i="3" l="1"/>
  <c r="J54" i="3"/>
  <c r="J56" i="3" s="1"/>
  <c r="J59" i="3" l="1"/>
  <c r="D70" i="3"/>
  <c r="D76" i="3" s="1"/>
  <c r="D66" i="3"/>
  <c r="D68" i="3" s="1"/>
  <c r="D52" i="3"/>
  <c r="D54" i="3" s="1"/>
  <c r="D48" i="3"/>
  <c r="D50" i="3" s="1"/>
  <c r="D57" i="3" l="1"/>
  <c r="D72" i="3"/>
  <c r="D59" i="3"/>
  <c r="D60" i="3" l="1"/>
  <c r="J43" i="3" l="1"/>
  <c r="J23" i="3"/>
  <c r="J29" i="3" s="1"/>
  <c r="J8" i="3"/>
  <c r="J14" i="3" s="1"/>
  <c r="D38" i="3"/>
  <c r="D41" i="3" s="1"/>
  <c r="D23" i="3"/>
  <c r="D29" i="3" s="1"/>
  <c r="D10" i="3"/>
  <c r="D8" i="3"/>
  <c r="J11" i="3" l="1"/>
  <c r="J12" i="3" s="1"/>
  <c r="J15" i="3" s="1"/>
  <c r="J26" i="3"/>
  <c r="J27" i="3" s="1"/>
  <c r="J30" i="3" s="1"/>
  <c r="D40" i="3"/>
  <c r="D42" i="3" s="1"/>
  <c r="D26" i="3"/>
  <c r="D27" i="3" s="1"/>
  <c r="D30" i="3" s="1"/>
  <c r="D11" i="3"/>
  <c r="D12" i="3" s="1"/>
</calcChain>
</file>

<file path=xl/sharedStrings.xml><?xml version="1.0" encoding="utf-8"?>
<sst xmlns="http://schemas.openxmlformats.org/spreadsheetml/2006/main" count="408" uniqueCount="140">
  <si>
    <t>sztuk</t>
  </si>
  <si>
    <t>%</t>
  </si>
  <si>
    <t>m2</t>
  </si>
  <si>
    <t>MWh/rok</t>
  </si>
  <si>
    <t>Pozycja</t>
  </si>
  <si>
    <t>Wartość</t>
  </si>
  <si>
    <t>Jednostka</t>
  </si>
  <si>
    <t>Źródło</t>
  </si>
  <si>
    <t>Łączna oszczędność energii</t>
  </si>
  <si>
    <t>Mg CO2/MWh</t>
  </si>
  <si>
    <t>Uniknięta emisja</t>
  </si>
  <si>
    <t>Nr</t>
  </si>
  <si>
    <t>Łączny koszt inwestycyjny</t>
  </si>
  <si>
    <t>zł</t>
  </si>
  <si>
    <t>Koszt jednostkowy unikniętej emisji</t>
  </si>
  <si>
    <t>MWh</t>
  </si>
  <si>
    <t>zł/Mg CO2</t>
  </si>
  <si>
    <t>Założenie</t>
  </si>
  <si>
    <t>Dane GUS</t>
  </si>
  <si>
    <t>Dane branżowe</t>
  </si>
  <si>
    <t>Dane KOBiZE</t>
  </si>
  <si>
    <t>Szacunkowa moc jednej instalacji</t>
  </si>
  <si>
    <t>Roczny uzysk energii z 1 MW mocy instalacji</t>
  </si>
  <si>
    <t>Wskaźnik emisji dla energii elektrycznej w sieci</t>
  </si>
  <si>
    <t>Łączny uzysk energii</t>
  </si>
  <si>
    <t>Mg CO2</t>
  </si>
  <si>
    <t>Małe instalacje fotowoltaiczne</t>
  </si>
  <si>
    <t>Ilość nowowybudowanych instalacji</t>
  </si>
  <si>
    <t>Łączna moc instalacji</t>
  </si>
  <si>
    <t>Mikro instalacje fotowoltaiczne</t>
  </si>
  <si>
    <t>kW</t>
  </si>
  <si>
    <t>Roczny uzysk energii z 1 kW mocy instalacji</t>
  </si>
  <si>
    <t xml:space="preserve">Łączny uzysk energii </t>
  </si>
  <si>
    <t>zł/kW</t>
  </si>
  <si>
    <t>Termomodernizacja obiektów mieszkalnych</t>
  </si>
  <si>
    <t>Ilość mieszkań na terenie gminy</t>
  </si>
  <si>
    <t>Przeciętna powierzchnia użytkowa</t>
  </si>
  <si>
    <t>Zapotrzebowanie energetyczne budynków - ogrzewanie</t>
  </si>
  <si>
    <t>Wynik inwentaryzacji</t>
  </si>
  <si>
    <t>Łączna powierzchnia mieszkań</t>
  </si>
  <si>
    <t>Ilość obiektów objętych termomodernizacją</t>
  </si>
  <si>
    <t>Łączna redukcja zapotrzebowania na ciepło</t>
  </si>
  <si>
    <t>Redukcja zapotrzebowania na ciepło po termomodernizacji</t>
  </si>
  <si>
    <t>Koszt termomodernizacji jednego obiektu</t>
  </si>
  <si>
    <t>zł/mieszkanie</t>
  </si>
  <si>
    <t>Wymiana źródeł ciepła</t>
  </si>
  <si>
    <t>Kolektory słoneczne na obiektach mieszkalnych</t>
  </si>
  <si>
    <t>Ilość obiektów posiadających ogrzewanie węglowe</t>
  </si>
  <si>
    <t>Ilość obiektów objętych wymianą źródła ciepła</t>
  </si>
  <si>
    <t>Wskaźnik emisji spalania węgla na cele grzewcze</t>
  </si>
  <si>
    <t>Powierzchnia czynna kolektorów w jednej instalacji</t>
  </si>
  <si>
    <t>Dzienny uzysk energii</t>
  </si>
  <si>
    <t>Liczba dni słonecznych</t>
  </si>
  <si>
    <t>dni</t>
  </si>
  <si>
    <t>Roczny uzysk energii z jednej instalacji</t>
  </si>
  <si>
    <t>Łączny roczny uzysk energii</t>
  </si>
  <si>
    <t>Koszt budowy instalacji kolektorów słonecznych</t>
  </si>
  <si>
    <t>zł/instalcję</t>
  </si>
  <si>
    <t>Modernizacja oświetlenia ulicznego</t>
  </si>
  <si>
    <t>Moc systemu oświetleniowego przed modernizacją</t>
  </si>
  <si>
    <t>Moc systemu oświetleniowego po modernizacji</t>
  </si>
  <si>
    <t>Średnioroczny czas świecenia</t>
  </si>
  <si>
    <t>h</t>
  </si>
  <si>
    <t>Redukcja mocy systemu w wyniku modernizacji</t>
  </si>
  <si>
    <t>Zużycie energii przed modernizacją</t>
  </si>
  <si>
    <t>Zużycie energii po modernizacji</t>
  </si>
  <si>
    <t>Oszczędność energii</t>
  </si>
  <si>
    <t>Wskaźnik emisyjności</t>
  </si>
  <si>
    <t>Instalacje fotowoltaiczne - obiekty publiczne</t>
  </si>
  <si>
    <t>Koszt inwestycyjny</t>
  </si>
  <si>
    <t>Energia wykorzystywana na cele oświetleniowe</t>
  </si>
  <si>
    <t>Wymiana oświetlenia w obiektach publicznych</t>
  </si>
  <si>
    <t xml:space="preserve">Koszt inwestycyjny </t>
  </si>
  <si>
    <t>Zużycie energii elektrycznej w obiektach publicznych</t>
  </si>
  <si>
    <t>zł/instalację</t>
  </si>
  <si>
    <t>Mg CO2/GJ</t>
  </si>
  <si>
    <t>GJ/rok</t>
  </si>
  <si>
    <t>GJ/m2/rok</t>
  </si>
  <si>
    <t>GJ</t>
  </si>
  <si>
    <t>Wskaźnik p. SOWA</t>
  </si>
  <si>
    <t>MJ/m2</t>
  </si>
  <si>
    <t>MJ</t>
  </si>
  <si>
    <t>Zużycie energii po wymianie żarówek na energooszczędne w stosunku do zużycia pierwotnego</t>
  </si>
  <si>
    <t>Koszt wymiany jednego kotła</t>
  </si>
  <si>
    <t>Termomodernizacja obiektów użyteczności publicznej</t>
  </si>
  <si>
    <t>Ilość budynków na terenie gminy</t>
  </si>
  <si>
    <t>Koszt modernizacji (za punkt świetlny)</t>
  </si>
  <si>
    <t>Wskaźnik emisji spalania węgla na cele grzewcze przed modernizacją</t>
  </si>
  <si>
    <t>Wskaźnik emisji spalania biomasy po modernizacji</t>
  </si>
  <si>
    <t>Łączna powierzchnia</t>
  </si>
  <si>
    <t>Zestawienie działań</t>
  </si>
  <si>
    <t>Działanie</t>
  </si>
  <si>
    <t>Adresat działania</t>
  </si>
  <si>
    <t>Jednostka odpowiedzialna</t>
  </si>
  <si>
    <t>Rola jednostki odpowiedzialnej</t>
  </si>
  <si>
    <t>Okres realizacji</t>
  </si>
  <si>
    <t>Szacowany koszt</t>
  </si>
  <si>
    <t>Efekt ekologiczny</t>
  </si>
  <si>
    <t>Wskaźniki</t>
  </si>
  <si>
    <t>rozpoczęcie</t>
  </si>
  <si>
    <t>zakończenie</t>
  </si>
  <si>
    <t>1.</t>
  </si>
  <si>
    <t>Urząd Gminy</t>
  </si>
  <si>
    <t>-</t>
  </si>
  <si>
    <t>Przygotowanie i przeprowadzenie inwestycji</t>
  </si>
  <si>
    <t>Wyprodukowana energia z OZE, moc zamontowanych instalacji</t>
  </si>
  <si>
    <t xml:space="preserve">2. </t>
  </si>
  <si>
    <t>Rozwój rozproszonych źródeł energii - małe instalacje</t>
  </si>
  <si>
    <t>Przedsiębiorcy</t>
  </si>
  <si>
    <t>Wsparcie procesu inwestycyjnego</t>
  </si>
  <si>
    <t>3.</t>
  </si>
  <si>
    <t>Montaż OZE na/w budynkach użyteczności publicznej</t>
  </si>
  <si>
    <t xml:space="preserve">4. </t>
  </si>
  <si>
    <t>Rozwój rozproszonych źródeł energii - mikro instalacje</t>
  </si>
  <si>
    <t>Mieszkańcy</t>
  </si>
  <si>
    <t xml:space="preserve">5. </t>
  </si>
  <si>
    <t>Wymiana energochłonnego oświetlenia w obiektach publicznych</t>
  </si>
  <si>
    <t>Ilość zmodernizowanych punktów świetlnych</t>
  </si>
  <si>
    <t>6.</t>
  </si>
  <si>
    <t>Rozwój rozproszonych źródeł energii - kolektory słoneczne</t>
  </si>
  <si>
    <t>7.</t>
  </si>
  <si>
    <t>Ilość zmodernizowanych obiektów mieszkalnych</t>
  </si>
  <si>
    <t>8.</t>
  </si>
  <si>
    <t>Termomodernizacja budynków użyteczności publicznej</t>
  </si>
  <si>
    <t>Ilość zaoszczędzonej energii, ilość zmodernizowanych obiektów</t>
  </si>
  <si>
    <t>9.</t>
  </si>
  <si>
    <t>Termomodernizacja budynków mieszkalnych</t>
  </si>
  <si>
    <t>10.</t>
  </si>
  <si>
    <t xml:space="preserve"> Wdrażanie systemu zielonych zamówień/zakupów publicznych</t>
  </si>
  <si>
    <t>Ilość audytowo i proejktowo zaoszczędzonej energii</t>
  </si>
  <si>
    <t>11.</t>
  </si>
  <si>
    <t xml:space="preserve">Kampanie społeczne 
w ramach edukacji ekologicznej mieszkańców gminy
</t>
  </si>
  <si>
    <t>12.</t>
  </si>
  <si>
    <t>Szkolenia i kampanie społeczne w ramach edukacji ekologicznej dla użytkowników pojazdów</t>
  </si>
  <si>
    <t>Ilość osób, które skorzystały ze szkoleń, ilość akcji społecznych</t>
  </si>
  <si>
    <t>Plan działań gmina Sokołów Podlaski</t>
  </si>
  <si>
    <t>13.</t>
  </si>
  <si>
    <t>Powiat Sokołowski</t>
  </si>
  <si>
    <t>Długość wybudowanych ścieżek [km]</t>
  </si>
  <si>
    <t xml:space="preserve">Budowa ścieżek rowerowych na terenie  Gminy  Sokołów Podlaski przy drogach powiatowych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</si>
</sst>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3" borderId="3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43" fontId="6" fillId="4" borderId="12" xfId="1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43" fontId="6" fillId="4" borderId="15" xfId="1" applyFont="1" applyFill="1" applyBorder="1"/>
    <xf numFmtId="0" fontId="6" fillId="4" borderId="16" xfId="0" applyFont="1" applyFill="1" applyBorder="1"/>
    <xf numFmtId="164" fontId="6" fillId="4" borderId="12" xfId="1" applyNumberFormat="1" applyFont="1" applyFill="1" applyBorder="1"/>
    <xf numFmtId="0" fontId="4" fillId="3" borderId="1" xfId="0" applyFont="1" applyFill="1" applyBorder="1"/>
    <xf numFmtId="0" fontId="4" fillId="3" borderId="17" xfId="0" applyFont="1" applyFill="1" applyBorder="1"/>
    <xf numFmtId="0" fontId="4" fillId="3" borderId="2" xfId="0" applyFont="1" applyFill="1" applyBorder="1"/>
    <xf numFmtId="43" fontId="6" fillId="4" borderId="12" xfId="1" applyNumberFormat="1" applyFont="1" applyFill="1" applyBorder="1"/>
    <xf numFmtId="0" fontId="6" fillId="4" borderId="12" xfId="0" applyFont="1" applyFill="1" applyBorder="1" applyAlignment="1">
      <alignment wrapText="1"/>
    </xf>
    <xf numFmtId="43" fontId="6" fillId="2" borderId="9" xfId="1" applyFont="1" applyFill="1" applyBorder="1"/>
    <xf numFmtId="43" fontId="6" fillId="2" borderId="12" xfId="1" applyFont="1" applyFill="1" applyBorder="1"/>
    <xf numFmtId="43" fontId="3" fillId="2" borderId="0" xfId="0" applyNumberFormat="1" applyFont="1" applyFill="1"/>
    <xf numFmtId="0" fontId="6" fillId="0" borderId="0" xfId="0" applyFont="1" applyFill="1" applyBorder="1"/>
    <xf numFmtId="43" fontId="6" fillId="0" borderId="0" xfId="1" applyFont="1" applyFill="1" applyBorder="1"/>
    <xf numFmtId="0" fontId="5" fillId="3" borderId="3" xfId="0" applyFont="1" applyFill="1" applyBorder="1" applyAlignment="1">
      <alignment horizontal="center" vertical="center"/>
    </xf>
    <xf numFmtId="0" fontId="1" fillId="2" borderId="0" xfId="0" applyFont="1" applyFill="1"/>
    <xf numFmtId="0" fontId="7" fillId="4" borderId="13" xfId="0" applyFont="1" applyFill="1" applyBorder="1"/>
    <xf numFmtId="0" fontId="8" fillId="3" borderId="4" xfId="0" applyFont="1" applyFill="1" applyBorder="1"/>
    <xf numFmtId="0" fontId="9" fillId="2" borderId="0" xfId="0" applyFont="1" applyFill="1"/>
    <xf numFmtId="0" fontId="8" fillId="5" borderId="5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0" fontId="10" fillId="4" borderId="8" xfId="0" applyFont="1" applyFill="1" applyBorder="1"/>
    <xf numFmtId="0" fontId="10" fillId="4" borderId="9" xfId="0" applyFont="1" applyFill="1" applyBorder="1"/>
    <xf numFmtId="43" fontId="10" fillId="2" borderId="9" xfId="1" applyFont="1" applyFill="1" applyBorder="1"/>
    <xf numFmtId="0" fontId="10" fillId="4" borderId="10" xfId="0" applyFont="1" applyFill="1" applyBorder="1"/>
    <xf numFmtId="0" fontId="10" fillId="4" borderId="11" xfId="0" applyFont="1" applyFill="1" applyBorder="1"/>
    <xf numFmtId="0" fontId="10" fillId="4" borderId="12" xfId="0" applyFont="1" applyFill="1" applyBorder="1"/>
    <xf numFmtId="43" fontId="10" fillId="4" borderId="12" xfId="1" applyFont="1" applyFill="1" applyBorder="1"/>
    <xf numFmtId="0" fontId="10" fillId="4" borderId="13" xfId="0" applyFont="1" applyFill="1" applyBorder="1"/>
    <xf numFmtId="43" fontId="10" fillId="4" borderId="12" xfId="1" applyNumberFormat="1" applyFont="1" applyFill="1" applyBorder="1"/>
    <xf numFmtId="43" fontId="10" fillId="2" borderId="12" xfId="1" applyFont="1" applyFill="1" applyBorder="1"/>
    <xf numFmtId="164" fontId="10" fillId="4" borderId="12" xfId="1" applyNumberFormat="1" applyFont="1" applyFill="1" applyBorder="1"/>
    <xf numFmtId="0" fontId="10" fillId="4" borderId="14" xfId="0" applyFont="1" applyFill="1" applyBorder="1"/>
    <xf numFmtId="0" fontId="10" fillId="4" borderId="15" xfId="0" applyFont="1" applyFill="1" applyBorder="1"/>
    <xf numFmtId="43" fontId="10" fillId="4" borderId="15" xfId="1" applyFont="1" applyFill="1" applyBorder="1"/>
    <xf numFmtId="0" fontId="10" fillId="4" borderId="16" xfId="0" applyFont="1" applyFill="1" applyBorder="1"/>
    <xf numFmtId="0" fontId="13" fillId="7" borderId="0" xfId="0" applyFont="1" applyFill="1" applyBorder="1"/>
    <xf numFmtId="0" fontId="13" fillId="7" borderId="0" xfId="0" applyFont="1" applyFill="1" applyBorder="1" applyAlignment="1">
      <alignment wrapText="1"/>
    </xf>
    <xf numFmtId="0" fontId="0" fillId="0" borderId="0" xfId="0" applyFont="1" applyFill="1" applyBorder="1"/>
    <xf numFmtId="0" fontId="14" fillId="7" borderId="18" xfId="0" applyFont="1" applyFill="1" applyBorder="1" applyAlignment="1">
      <alignment horizontal="center" vertical="center" wrapText="1"/>
    </xf>
    <xf numFmtId="44" fontId="14" fillId="7" borderId="18" xfId="0" applyNumberFormat="1" applyFont="1" applyFill="1" applyBorder="1" applyAlignment="1">
      <alignment horizontal="center" vertical="center" wrapText="1"/>
    </xf>
    <xf numFmtId="2" fontId="14" fillId="7" borderId="18" xfId="0" applyNumberFormat="1" applyFont="1" applyFill="1" applyBorder="1" applyAlignment="1">
      <alignment horizontal="center" vertical="center" wrapText="1"/>
    </xf>
    <xf numFmtId="44" fontId="14" fillId="7" borderId="18" xfId="0" applyNumberFormat="1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2" fontId="14" fillId="7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43" fontId="15" fillId="7" borderId="18" xfId="1" applyFont="1" applyFill="1" applyBorder="1" applyAlignment="1">
      <alignment horizontal="center"/>
    </xf>
    <xf numFmtId="0" fontId="11" fillId="6" borderId="1" xfId="0" applyFont="1" applyFill="1" applyBorder="1"/>
    <xf numFmtId="0" fontId="12" fillId="6" borderId="17" xfId="0" applyFont="1" applyFill="1" applyBorder="1" applyAlignment="1">
      <alignment wrapText="1"/>
    </xf>
    <xf numFmtId="0" fontId="11" fillId="6" borderId="2" xfId="0" applyFont="1" applyFill="1" applyBorder="1"/>
    <xf numFmtId="0" fontId="7" fillId="3" borderId="3" xfId="0" applyFont="1" applyFill="1" applyBorder="1"/>
    <xf numFmtId="0" fontId="16" fillId="3" borderId="4" xfId="0" applyFont="1" applyFill="1" applyBorder="1"/>
    <xf numFmtId="0" fontId="7" fillId="2" borderId="0" xfId="0" applyFont="1" applyFill="1"/>
    <xf numFmtId="0" fontId="17" fillId="5" borderId="5" xfId="0" applyFont="1" applyFill="1" applyBorder="1"/>
    <xf numFmtId="0" fontId="17" fillId="5" borderId="6" xfId="0" applyFont="1" applyFill="1" applyBorder="1"/>
    <xf numFmtId="0" fontId="17" fillId="5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43" fontId="7" fillId="2" borderId="9" xfId="1" applyFont="1" applyFill="1" applyBorder="1"/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43" fontId="7" fillId="4" borderId="12" xfId="1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43" fontId="7" fillId="4" borderId="15" xfId="1" applyFont="1" applyFill="1" applyBorder="1"/>
    <xf numFmtId="0" fontId="7" fillId="4" borderId="16" xfId="0" applyFont="1" applyFill="1" applyBorder="1"/>
    <xf numFmtId="0" fontId="3" fillId="3" borderId="1" xfId="0" applyFont="1" applyFill="1" applyBorder="1"/>
    <xf numFmtId="0" fontId="8" fillId="3" borderId="2" xfId="0" applyFont="1" applyFill="1" applyBorder="1"/>
    <xf numFmtId="0" fontId="3" fillId="3" borderId="2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2" fontId="15" fillId="7" borderId="18" xfId="1" applyNumberFormat="1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44" fontId="18" fillId="5" borderId="25" xfId="0" applyNumberFormat="1" applyFont="1" applyFill="1" applyBorder="1"/>
    <xf numFmtId="2" fontId="18" fillId="5" borderId="26" xfId="0" applyNumberFormat="1" applyFont="1" applyFill="1" applyBorder="1"/>
    <xf numFmtId="2" fontId="18" fillId="5" borderId="27" xfId="0" applyNumberFormat="1" applyFont="1" applyFill="1" applyBorder="1"/>
    <xf numFmtId="0" fontId="11" fillId="8" borderId="20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showGridLines="0" view="pageBreakPreview" zoomScale="77" zoomScaleNormal="78" zoomScaleSheetLayoutView="77" workbookViewId="0">
      <selection activeCell="J57" sqref="J57"/>
    </sheetView>
  </sheetViews>
  <sheetFormatPr defaultRowHeight="15"/>
  <cols>
    <col min="1" max="2" width="2.5" style="1" customWidth="1"/>
    <col min="3" max="3" width="33" style="1" customWidth="1"/>
    <col min="4" max="4" width="16.25" style="1" customWidth="1"/>
    <col min="5" max="5" width="11.25" style="1" customWidth="1"/>
    <col min="6" max="6" width="13.125" style="1" customWidth="1"/>
    <col min="7" max="7" width="1.375" style="1" customWidth="1"/>
    <col min="8" max="8" width="3.25" style="1" customWidth="1"/>
    <col min="9" max="9" width="27" style="1" customWidth="1"/>
    <col min="10" max="10" width="14.125" style="1" bestFit="1" customWidth="1"/>
    <col min="11" max="11" width="8.75" style="1" customWidth="1"/>
    <col min="12" max="12" width="14.25" style="1" customWidth="1"/>
    <col min="13" max="16384" width="9" style="1"/>
  </cols>
  <sheetData>
    <row r="1" spans="2:12" ht="15.75" thickBot="1"/>
    <row r="2" spans="2:12" s="2" customFormat="1" ht="19.5" thickBot="1">
      <c r="B2" s="19" t="s">
        <v>135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.75" thickBot="1"/>
    <row r="4" spans="2:12" ht="15.75" thickBot="1">
      <c r="B4" s="3"/>
      <c r="C4" s="32" t="s">
        <v>58</v>
      </c>
      <c r="D4" s="26"/>
      <c r="H4" s="66"/>
      <c r="I4" s="67" t="s">
        <v>26</v>
      </c>
      <c r="J4" s="68"/>
      <c r="K4" s="68"/>
      <c r="L4" s="68"/>
    </row>
    <row r="5" spans="2:12">
      <c r="B5" s="4" t="s">
        <v>11</v>
      </c>
      <c r="C5" s="5" t="s">
        <v>4</v>
      </c>
      <c r="D5" s="5" t="s">
        <v>5</v>
      </c>
      <c r="E5" s="5" t="s">
        <v>6</v>
      </c>
      <c r="F5" s="6" t="s">
        <v>7</v>
      </c>
      <c r="H5" s="69" t="s">
        <v>11</v>
      </c>
      <c r="I5" s="70" t="s">
        <v>4</v>
      </c>
      <c r="J5" s="70" t="s">
        <v>5</v>
      </c>
      <c r="K5" s="70" t="s">
        <v>6</v>
      </c>
      <c r="L5" s="71" t="s">
        <v>7</v>
      </c>
    </row>
    <row r="6" spans="2:12">
      <c r="B6" s="7">
        <v>1</v>
      </c>
      <c r="C6" s="8" t="s">
        <v>59</v>
      </c>
      <c r="D6" s="24">
        <v>103</v>
      </c>
      <c r="E6" s="8" t="s">
        <v>30</v>
      </c>
      <c r="F6" s="9" t="s">
        <v>17</v>
      </c>
      <c r="H6" s="72">
        <v>1</v>
      </c>
      <c r="I6" s="73" t="s">
        <v>27</v>
      </c>
      <c r="J6" s="74">
        <v>4</v>
      </c>
      <c r="K6" s="73" t="s">
        <v>0</v>
      </c>
      <c r="L6" s="75" t="s">
        <v>17</v>
      </c>
    </row>
    <row r="7" spans="2:12">
      <c r="B7" s="10">
        <v>2</v>
      </c>
      <c r="C7" s="11" t="s">
        <v>63</v>
      </c>
      <c r="D7" s="12">
        <v>50</v>
      </c>
      <c r="E7" s="11" t="s">
        <v>1</v>
      </c>
      <c r="F7" s="13" t="s">
        <v>17</v>
      </c>
      <c r="H7" s="76">
        <v>2</v>
      </c>
      <c r="I7" s="77" t="s">
        <v>21</v>
      </c>
      <c r="J7" s="78">
        <v>40</v>
      </c>
      <c r="K7" s="77" t="s">
        <v>30</v>
      </c>
      <c r="L7" s="31" t="s">
        <v>17</v>
      </c>
    </row>
    <row r="8" spans="2:12">
      <c r="B8" s="10">
        <v>3</v>
      </c>
      <c r="C8" s="11" t="s">
        <v>60</v>
      </c>
      <c r="D8" s="12">
        <f>D6-(D6*D7/100)</f>
        <v>51.5</v>
      </c>
      <c r="E8" s="11" t="s">
        <v>30</v>
      </c>
      <c r="F8" s="13" t="s">
        <v>19</v>
      </c>
      <c r="H8" s="76">
        <v>3</v>
      </c>
      <c r="I8" s="77" t="s">
        <v>28</v>
      </c>
      <c r="J8" s="78">
        <f>J7*J6</f>
        <v>160</v>
      </c>
      <c r="K8" s="77" t="s">
        <v>30</v>
      </c>
      <c r="L8" s="31"/>
    </row>
    <row r="9" spans="2:12">
      <c r="B9" s="10">
        <v>4</v>
      </c>
      <c r="C9" s="11" t="s">
        <v>61</v>
      </c>
      <c r="D9" s="12">
        <v>4024</v>
      </c>
      <c r="E9" s="11" t="s">
        <v>62</v>
      </c>
      <c r="F9" s="13" t="s">
        <v>79</v>
      </c>
      <c r="H9" s="76">
        <v>4</v>
      </c>
      <c r="I9" s="77" t="s">
        <v>31</v>
      </c>
      <c r="J9" s="78">
        <v>1.08</v>
      </c>
      <c r="K9" s="77" t="s">
        <v>3</v>
      </c>
      <c r="L9" s="31" t="s">
        <v>19</v>
      </c>
    </row>
    <row r="10" spans="2:12">
      <c r="B10" s="10">
        <v>5</v>
      </c>
      <c r="C10" s="11" t="s">
        <v>64</v>
      </c>
      <c r="D10" s="12">
        <f>D6*D9/1000</f>
        <v>414.47199999999998</v>
      </c>
      <c r="E10" s="11" t="s">
        <v>15</v>
      </c>
      <c r="F10" s="13"/>
      <c r="H10" s="76">
        <v>5</v>
      </c>
      <c r="I10" s="77" t="s">
        <v>23</v>
      </c>
      <c r="J10" s="78">
        <v>0.89</v>
      </c>
      <c r="K10" s="77" t="s">
        <v>9</v>
      </c>
      <c r="L10" s="31" t="s">
        <v>79</v>
      </c>
    </row>
    <row r="11" spans="2:12">
      <c r="B11" s="10">
        <v>6</v>
      </c>
      <c r="C11" s="11" t="s">
        <v>65</v>
      </c>
      <c r="D11" s="12">
        <f>D8*D9/1000</f>
        <v>207.23599999999999</v>
      </c>
      <c r="E11" s="11" t="s">
        <v>15</v>
      </c>
      <c r="F11" s="13"/>
      <c r="H11" s="76">
        <v>6</v>
      </c>
      <c r="I11" s="77" t="s">
        <v>32</v>
      </c>
      <c r="J11" s="78">
        <f>J8*J9</f>
        <v>172.8</v>
      </c>
      <c r="K11" s="77" t="s">
        <v>3</v>
      </c>
      <c r="L11" s="31"/>
    </row>
    <row r="12" spans="2:12">
      <c r="B12" s="10">
        <v>7</v>
      </c>
      <c r="C12" s="11" t="s">
        <v>66</v>
      </c>
      <c r="D12" s="12">
        <f>D10-D11</f>
        <v>207.23599999999999</v>
      </c>
      <c r="E12" s="11" t="s">
        <v>15</v>
      </c>
      <c r="F12" s="13"/>
      <c r="H12" s="76">
        <v>7</v>
      </c>
      <c r="I12" s="77" t="s">
        <v>10</v>
      </c>
      <c r="J12" s="78">
        <f>J11*J10</f>
        <v>153.792</v>
      </c>
      <c r="K12" s="77" t="s">
        <v>25</v>
      </c>
      <c r="L12" s="31"/>
    </row>
    <row r="13" spans="2:12">
      <c r="B13" s="10">
        <v>8</v>
      </c>
      <c r="C13" s="11" t="s">
        <v>67</v>
      </c>
      <c r="D13" s="12">
        <v>0.89</v>
      </c>
      <c r="E13" s="11" t="s">
        <v>9</v>
      </c>
      <c r="F13" s="13" t="s">
        <v>79</v>
      </c>
      <c r="H13" s="76">
        <v>8</v>
      </c>
      <c r="I13" s="77" t="s">
        <v>69</v>
      </c>
      <c r="J13" s="78">
        <v>7000</v>
      </c>
      <c r="K13" s="77" t="s">
        <v>33</v>
      </c>
      <c r="L13" s="31" t="s">
        <v>19</v>
      </c>
    </row>
    <row r="14" spans="2:12">
      <c r="B14" s="10">
        <v>9</v>
      </c>
      <c r="C14" s="11" t="s">
        <v>10</v>
      </c>
      <c r="D14" s="12">
        <f>D13*D12</f>
        <v>184.44003999999998</v>
      </c>
      <c r="E14" s="11" t="s">
        <v>25</v>
      </c>
      <c r="F14" s="13"/>
      <c r="H14" s="76">
        <v>9</v>
      </c>
      <c r="I14" s="77" t="s">
        <v>12</v>
      </c>
      <c r="J14" s="78">
        <f>J13*J8</f>
        <v>1120000</v>
      </c>
      <c r="K14" s="77" t="s">
        <v>33</v>
      </c>
      <c r="L14" s="31"/>
    </row>
    <row r="15" spans="2:12" ht="15.75" thickBot="1">
      <c r="B15" s="10">
        <v>10</v>
      </c>
      <c r="C15" s="11" t="s">
        <v>86</v>
      </c>
      <c r="D15" s="12">
        <v>5000</v>
      </c>
      <c r="E15" s="11" t="s">
        <v>33</v>
      </c>
      <c r="F15" s="13" t="s">
        <v>19</v>
      </c>
      <c r="H15" s="79">
        <v>10</v>
      </c>
      <c r="I15" s="80" t="s">
        <v>14</v>
      </c>
      <c r="J15" s="81">
        <f>J13*J8/J12</f>
        <v>7282.5634623387432</v>
      </c>
      <c r="K15" s="80" t="s">
        <v>16</v>
      </c>
      <c r="L15" s="82"/>
    </row>
    <row r="16" spans="2:12">
      <c r="B16" s="10">
        <v>11</v>
      </c>
      <c r="C16" s="11" t="s">
        <v>12</v>
      </c>
      <c r="D16" s="12">
        <f>1800*D15</f>
        <v>9000000</v>
      </c>
      <c r="E16" s="11" t="s">
        <v>13</v>
      </c>
      <c r="F16" s="13"/>
    </row>
    <row r="17" spans="2:12" ht="15.75" thickBot="1">
      <c r="B17" s="14">
        <v>12</v>
      </c>
      <c r="C17" s="15" t="s">
        <v>14</v>
      </c>
      <c r="D17" s="16">
        <f>D16/D14</f>
        <v>48796.345956116689</v>
      </c>
      <c r="E17" s="15" t="s">
        <v>16</v>
      </c>
      <c r="F17" s="17"/>
    </row>
    <row r="18" spans="2:12" ht="15.75" thickBot="1"/>
    <row r="19" spans="2:12" ht="15.75" thickBot="1">
      <c r="B19" s="83"/>
      <c r="C19" s="84" t="s">
        <v>68</v>
      </c>
      <c r="D19" s="85"/>
      <c r="H19" s="3"/>
      <c r="I19" s="32" t="s">
        <v>29</v>
      </c>
    </row>
    <row r="20" spans="2:12">
      <c r="B20" s="4" t="s">
        <v>11</v>
      </c>
      <c r="C20" s="5" t="s">
        <v>4</v>
      </c>
      <c r="D20" s="5" t="s">
        <v>5</v>
      </c>
      <c r="E20" s="5" t="s">
        <v>6</v>
      </c>
      <c r="F20" s="6" t="s">
        <v>7</v>
      </c>
      <c r="H20" s="4" t="s">
        <v>11</v>
      </c>
      <c r="I20" s="5" t="s">
        <v>4</v>
      </c>
      <c r="J20" s="5" t="s">
        <v>5</v>
      </c>
      <c r="K20" s="5" t="s">
        <v>6</v>
      </c>
      <c r="L20" s="6" t="s">
        <v>7</v>
      </c>
    </row>
    <row r="21" spans="2:12">
      <c r="B21" s="7">
        <v>1</v>
      </c>
      <c r="C21" s="8" t="s">
        <v>27</v>
      </c>
      <c r="D21" s="24">
        <v>5</v>
      </c>
      <c r="E21" s="8" t="s">
        <v>0</v>
      </c>
      <c r="F21" s="9" t="s">
        <v>17</v>
      </c>
      <c r="H21" s="7">
        <v>1</v>
      </c>
      <c r="I21" s="8" t="s">
        <v>27</v>
      </c>
      <c r="J21" s="24">
        <v>40</v>
      </c>
      <c r="K21" s="8" t="s">
        <v>0</v>
      </c>
      <c r="L21" s="9" t="s">
        <v>17</v>
      </c>
    </row>
    <row r="22" spans="2:12">
      <c r="B22" s="10">
        <v>2</v>
      </c>
      <c r="C22" s="11" t="s">
        <v>21</v>
      </c>
      <c r="D22" s="12">
        <v>20</v>
      </c>
      <c r="E22" s="11" t="s">
        <v>30</v>
      </c>
      <c r="F22" s="13" t="s">
        <v>17</v>
      </c>
      <c r="H22" s="10">
        <v>2</v>
      </c>
      <c r="I22" s="11" t="s">
        <v>21</v>
      </c>
      <c r="J22" s="12">
        <v>4</v>
      </c>
      <c r="K22" s="11" t="s">
        <v>30</v>
      </c>
      <c r="L22" s="13" t="s">
        <v>17</v>
      </c>
    </row>
    <row r="23" spans="2:12">
      <c r="B23" s="10">
        <v>3</v>
      </c>
      <c r="C23" s="11" t="s">
        <v>28</v>
      </c>
      <c r="D23" s="12">
        <f>D22*D21</f>
        <v>100</v>
      </c>
      <c r="E23" s="11" t="s">
        <v>30</v>
      </c>
      <c r="F23" s="13"/>
      <c r="H23" s="10">
        <v>3</v>
      </c>
      <c r="I23" s="11" t="s">
        <v>28</v>
      </c>
      <c r="J23" s="12">
        <f>J22*J21</f>
        <v>160</v>
      </c>
      <c r="K23" s="11" t="s">
        <v>30</v>
      </c>
      <c r="L23" s="13"/>
    </row>
    <row r="24" spans="2:12">
      <c r="B24" s="10">
        <v>4</v>
      </c>
      <c r="C24" s="11" t="s">
        <v>31</v>
      </c>
      <c r="D24" s="12">
        <v>1.08</v>
      </c>
      <c r="E24" s="11" t="s">
        <v>3</v>
      </c>
      <c r="F24" s="13" t="s">
        <v>19</v>
      </c>
      <c r="H24" s="10">
        <v>4</v>
      </c>
      <c r="I24" s="11" t="s">
        <v>22</v>
      </c>
      <c r="J24" s="12">
        <v>1.08</v>
      </c>
      <c r="K24" s="11" t="s">
        <v>3</v>
      </c>
      <c r="L24" s="13" t="s">
        <v>19</v>
      </c>
    </row>
    <row r="25" spans="2:12">
      <c r="B25" s="10">
        <v>5</v>
      </c>
      <c r="C25" s="11" t="s">
        <v>23</v>
      </c>
      <c r="D25" s="12">
        <v>0.89</v>
      </c>
      <c r="E25" s="11" t="s">
        <v>9</v>
      </c>
      <c r="F25" s="13" t="s">
        <v>79</v>
      </c>
      <c r="H25" s="10">
        <v>5</v>
      </c>
      <c r="I25" s="11" t="s">
        <v>23</v>
      </c>
      <c r="J25" s="12">
        <v>0.89</v>
      </c>
      <c r="K25" s="11" t="s">
        <v>9</v>
      </c>
      <c r="L25" s="13" t="s">
        <v>79</v>
      </c>
    </row>
    <row r="26" spans="2:12">
      <c r="B26" s="10">
        <v>6</v>
      </c>
      <c r="C26" s="11" t="s">
        <v>32</v>
      </c>
      <c r="D26" s="12">
        <f>D23*D24</f>
        <v>108</v>
      </c>
      <c r="E26" s="11" t="s">
        <v>3</v>
      </c>
      <c r="F26" s="13"/>
      <c r="H26" s="10">
        <v>6</v>
      </c>
      <c r="I26" s="11" t="s">
        <v>24</v>
      </c>
      <c r="J26" s="12">
        <f>J23*J24</f>
        <v>172.8</v>
      </c>
      <c r="K26" s="11" t="s">
        <v>3</v>
      </c>
      <c r="L26" s="13"/>
    </row>
    <row r="27" spans="2:12">
      <c r="B27" s="10">
        <v>7</v>
      </c>
      <c r="C27" s="11" t="s">
        <v>10</v>
      </c>
      <c r="D27" s="12">
        <f>D26*D25</f>
        <v>96.12</v>
      </c>
      <c r="E27" s="11" t="s">
        <v>25</v>
      </c>
      <c r="F27" s="13"/>
      <c r="H27" s="10">
        <v>7</v>
      </c>
      <c r="I27" s="11" t="s">
        <v>10</v>
      </c>
      <c r="J27" s="12">
        <f>J26*J25</f>
        <v>153.792</v>
      </c>
      <c r="K27" s="11" t="s">
        <v>25</v>
      </c>
      <c r="L27" s="13"/>
    </row>
    <row r="28" spans="2:12">
      <c r="B28" s="10">
        <v>8</v>
      </c>
      <c r="C28" s="11" t="s">
        <v>69</v>
      </c>
      <c r="D28" s="12">
        <v>7000</v>
      </c>
      <c r="E28" s="11" t="s">
        <v>33</v>
      </c>
      <c r="F28" s="13" t="s">
        <v>19</v>
      </c>
      <c r="H28" s="10">
        <v>8</v>
      </c>
      <c r="I28" s="11" t="s">
        <v>69</v>
      </c>
      <c r="J28" s="12">
        <v>8000</v>
      </c>
      <c r="K28" s="11" t="s">
        <v>33</v>
      </c>
      <c r="L28" s="13" t="s">
        <v>19</v>
      </c>
    </row>
    <row r="29" spans="2:12">
      <c r="B29" s="10">
        <v>9</v>
      </c>
      <c r="C29" s="11" t="s">
        <v>12</v>
      </c>
      <c r="D29" s="12">
        <f>D28*D23</f>
        <v>700000</v>
      </c>
      <c r="E29" s="11" t="s">
        <v>13</v>
      </c>
      <c r="F29" s="13"/>
      <c r="H29" s="10">
        <v>9</v>
      </c>
      <c r="I29" s="11" t="s">
        <v>12</v>
      </c>
      <c r="J29" s="12">
        <f>J28*J23</f>
        <v>1280000</v>
      </c>
      <c r="K29" s="11" t="s">
        <v>33</v>
      </c>
      <c r="L29" s="13"/>
    </row>
    <row r="30" spans="2:12" ht="15.75" thickBot="1">
      <c r="B30" s="14">
        <v>10</v>
      </c>
      <c r="C30" s="15" t="s">
        <v>14</v>
      </c>
      <c r="D30" s="16">
        <f>D28*D23/D27</f>
        <v>7282.5634623387432</v>
      </c>
      <c r="E30" s="15" t="s">
        <v>16</v>
      </c>
      <c r="F30" s="17"/>
      <c r="H30" s="14">
        <v>10</v>
      </c>
      <c r="I30" s="15" t="s">
        <v>14</v>
      </c>
      <c r="J30" s="16">
        <f>J28*J23/J27</f>
        <v>8322.9296712442774</v>
      </c>
      <c r="K30" s="15" t="s">
        <v>16</v>
      </c>
      <c r="L30" s="17"/>
    </row>
    <row r="31" spans="2:12" ht="15.75" thickBot="1"/>
    <row r="32" spans="2:12" ht="15.75" thickBot="1">
      <c r="B32" s="83"/>
      <c r="C32" s="84" t="s">
        <v>71</v>
      </c>
      <c r="D32" s="85"/>
      <c r="H32" s="83"/>
      <c r="I32" s="84" t="s">
        <v>46</v>
      </c>
      <c r="J32" s="85"/>
    </row>
    <row r="33" spans="2:12">
      <c r="B33" s="4" t="s">
        <v>11</v>
      </c>
      <c r="C33" s="5" t="s">
        <v>4</v>
      </c>
      <c r="D33" s="5" t="s">
        <v>5</v>
      </c>
      <c r="E33" s="5" t="s">
        <v>6</v>
      </c>
      <c r="F33" s="6" t="s">
        <v>7</v>
      </c>
      <c r="H33" s="4" t="s">
        <v>11</v>
      </c>
      <c r="I33" s="5" t="s">
        <v>4</v>
      </c>
      <c r="J33" s="5" t="s">
        <v>5</v>
      </c>
      <c r="K33" s="5" t="s">
        <v>6</v>
      </c>
      <c r="L33" s="6" t="s">
        <v>7</v>
      </c>
    </row>
    <row r="34" spans="2:12">
      <c r="B34" s="7">
        <v>1</v>
      </c>
      <c r="C34" s="8" t="s">
        <v>73</v>
      </c>
      <c r="D34" s="24">
        <v>120.49</v>
      </c>
      <c r="E34" s="8" t="s">
        <v>15</v>
      </c>
      <c r="F34" s="9" t="s">
        <v>17</v>
      </c>
      <c r="H34" s="7">
        <v>1</v>
      </c>
      <c r="I34" s="8" t="s">
        <v>27</v>
      </c>
      <c r="J34" s="24">
        <v>200</v>
      </c>
      <c r="K34" s="8" t="s">
        <v>0</v>
      </c>
      <c r="L34" s="9" t="s">
        <v>17</v>
      </c>
    </row>
    <row r="35" spans="2:12">
      <c r="B35" s="10">
        <v>2</v>
      </c>
      <c r="C35" s="11" t="s">
        <v>70</v>
      </c>
      <c r="D35" s="12">
        <v>20</v>
      </c>
      <c r="E35" s="11" t="s">
        <v>1</v>
      </c>
      <c r="F35" s="13" t="s">
        <v>19</v>
      </c>
      <c r="H35" s="10">
        <v>2</v>
      </c>
      <c r="I35" s="11" t="s">
        <v>50</v>
      </c>
      <c r="J35" s="12">
        <v>5</v>
      </c>
      <c r="K35" s="11" t="s">
        <v>2</v>
      </c>
      <c r="L35" s="13" t="s">
        <v>17</v>
      </c>
    </row>
    <row r="36" spans="2:12">
      <c r="B36" s="10">
        <v>3</v>
      </c>
      <c r="C36" s="11" t="s">
        <v>70</v>
      </c>
      <c r="D36" s="43">
        <f>D35*D34/100</f>
        <v>24.097999999999999</v>
      </c>
      <c r="E36" s="11" t="s">
        <v>15</v>
      </c>
      <c r="F36" s="13"/>
      <c r="H36" s="10">
        <v>3</v>
      </c>
      <c r="I36" s="11" t="s">
        <v>51</v>
      </c>
      <c r="J36" s="12">
        <v>12.5</v>
      </c>
      <c r="K36" s="11" t="s">
        <v>80</v>
      </c>
      <c r="L36" s="13" t="s">
        <v>19</v>
      </c>
    </row>
    <row r="37" spans="2:12" ht="39">
      <c r="B37" s="10">
        <v>4</v>
      </c>
      <c r="C37" s="23" t="s">
        <v>82</v>
      </c>
      <c r="D37" s="12">
        <v>50</v>
      </c>
      <c r="E37" s="11" t="s">
        <v>1</v>
      </c>
      <c r="F37" s="13" t="s">
        <v>19</v>
      </c>
      <c r="H37" s="10">
        <v>4</v>
      </c>
      <c r="I37" s="11" t="s">
        <v>52</v>
      </c>
      <c r="J37" s="12">
        <v>275</v>
      </c>
      <c r="K37" s="11" t="s">
        <v>53</v>
      </c>
      <c r="L37" s="13" t="s">
        <v>19</v>
      </c>
    </row>
    <row r="38" spans="2:12">
      <c r="B38" s="10">
        <v>5</v>
      </c>
      <c r="C38" s="11" t="s">
        <v>8</v>
      </c>
      <c r="D38" s="12">
        <f>D36*D37/100</f>
        <v>12.048999999999999</v>
      </c>
      <c r="E38" s="11" t="s">
        <v>3</v>
      </c>
      <c r="F38" s="13"/>
      <c r="H38" s="10">
        <v>5</v>
      </c>
      <c r="I38" s="11" t="s">
        <v>54</v>
      </c>
      <c r="J38" s="12">
        <f>J37*J36*J35</f>
        <v>17187.5</v>
      </c>
      <c r="K38" s="11" t="s">
        <v>81</v>
      </c>
      <c r="L38" s="13"/>
    </row>
    <row r="39" spans="2:12">
      <c r="B39" s="10">
        <v>6</v>
      </c>
      <c r="C39" s="11" t="s">
        <v>23</v>
      </c>
      <c r="D39" s="12">
        <v>0.89</v>
      </c>
      <c r="E39" s="11" t="s">
        <v>9</v>
      </c>
      <c r="F39" s="13" t="s">
        <v>79</v>
      </c>
      <c r="H39" s="10">
        <v>6</v>
      </c>
      <c r="I39" s="11" t="s">
        <v>55</v>
      </c>
      <c r="J39" s="12">
        <f>J38*J34/1000</f>
        <v>3437.5</v>
      </c>
      <c r="K39" s="11" t="s">
        <v>78</v>
      </c>
      <c r="L39" s="13"/>
    </row>
    <row r="40" spans="2:12">
      <c r="B40" s="10">
        <v>7</v>
      </c>
      <c r="C40" s="11" t="s">
        <v>10</v>
      </c>
      <c r="D40" s="12">
        <f>D39*D38</f>
        <v>10.723609999999999</v>
      </c>
      <c r="E40" s="11" t="s">
        <v>25</v>
      </c>
      <c r="F40" s="13"/>
      <c r="H40" s="10">
        <v>7</v>
      </c>
      <c r="I40" s="11" t="s">
        <v>49</v>
      </c>
      <c r="J40" s="18">
        <v>9.8000000000000004E-2</v>
      </c>
      <c r="K40" s="11" t="s">
        <v>75</v>
      </c>
      <c r="L40" s="13" t="s">
        <v>20</v>
      </c>
    </row>
    <row r="41" spans="2:12">
      <c r="B41" s="10">
        <v>8</v>
      </c>
      <c r="C41" s="11" t="s">
        <v>72</v>
      </c>
      <c r="D41" s="22">
        <f>D38/2400*1000000*6</f>
        <v>30122.499999999996</v>
      </c>
      <c r="E41" s="11" t="s">
        <v>74</v>
      </c>
      <c r="F41" s="13" t="s">
        <v>19</v>
      </c>
      <c r="H41" s="10">
        <v>8</v>
      </c>
      <c r="I41" s="11" t="s">
        <v>10</v>
      </c>
      <c r="J41" s="12">
        <f>J40*J39</f>
        <v>336.875</v>
      </c>
      <c r="K41" s="11" t="s">
        <v>25</v>
      </c>
      <c r="L41" s="13"/>
    </row>
    <row r="42" spans="2:12" ht="15.75" thickBot="1">
      <c r="B42" s="14">
        <v>9</v>
      </c>
      <c r="C42" s="15" t="s">
        <v>14</v>
      </c>
      <c r="D42" s="16">
        <f>D41/D40</f>
        <v>2808.9887640449438</v>
      </c>
      <c r="E42" s="15" t="s">
        <v>16</v>
      </c>
      <c r="F42" s="17"/>
      <c r="H42" s="10">
        <v>9</v>
      </c>
      <c r="I42" s="11" t="s">
        <v>56</v>
      </c>
      <c r="J42" s="12">
        <v>14000</v>
      </c>
      <c r="K42" s="11" t="s">
        <v>57</v>
      </c>
      <c r="L42" s="13" t="s">
        <v>19</v>
      </c>
    </row>
    <row r="43" spans="2:12" ht="15.75" thickBot="1">
      <c r="H43" s="10">
        <v>10</v>
      </c>
      <c r="I43" s="11" t="s">
        <v>12</v>
      </c>
      <c r="J43" s="12">
        <f>J42*J34</f>
        <v>2800000</v>
      </c>
      <c r="K43" s="11" t="s">
        <v>13</v>
      </c>
      <c r="L43" s="13"/>
    </row>
    <row r="44" spans="2:12" ht="15.75" thickBot="1">
      <c r="B44" s="29"/>
      <c r="C44" s="32" t="s">
        <v>45</v>
      </c>
      <c r="D44" s="30"/>
      <c r="E44" s="30"/>
      <c r="F44" s="30"/>
      <c r="H44" s="14">
        <v>11</v>
      </c>
      <c r="I44" s="15" t="s">
        <v>14</v>
      </c>
      <c r="J44" s="16">
        <f>J43/J41</f>
        <v>8311.6883116883109</v>
      </c>
      <c r="K44" s="15" t="s">
        <v>16</v>
      </c>
      <c r="L44" s="17"/>
    </row>
    <row r="45" spans="2:12" ht="15.75" thickBot="1">
      <c r="B45" s="4" t="s">
        <v>11</v>
      </c>
      <c r="C45" s="5" t="s">
        <v>4</v>
      </c>
      <c r="D45" s="5" t="s">
        <v>5</v>
      </c>
      <c r="E45" s="5" t="s">
        <v>6</v>
      </c>
      <c r="F45" s="6" t="s">
        <v>7</v>
      </c>
    </row>
    <row r="46" spans="2:12" ht="15.75" thickBot="1">
      <c r="B46" s="7">
        <v>1</v>
      </c>
      <c r="C46" s="8" t="s">
        <v>35</v>
      </c>
      <c r="D46" s="24">
        <v>2029</v>
      </c>
      <c r="E46" s="8" t="s">
        <v>0</v>
      </c>
      <c r="F46" s="9" t="s">
        <v>18</v>
      </c>
      <c r="H46" s="86"/>
      <c r="I46" s="84" t="s">
        <v>84</v>
      </c>
      <c r="J46" s="87"/>
      <c r="K46" s="33"/>
      <c r="L46" s="33"/>
    </row>
    <row r="47" spans="2:12">
      <c r="B47" s="10">
        <v>2</v>
      </c>
      <c r="C47" s="11" t="s">
        <v>36</v>
      </c>
      <c r="D47" s="25">
        <v>94.7</v>
      </c>
      <c r="E47" s="11" t="s">
        <v>2</v>
      </c>
      <c r="F47" s="13" t="s">
        <v>18</v>
      </c>
      <c r="H47" s="34" t="s">
        <v>11</v>
      </c>
      <c r="I47" s="35" t="s">
        <v>4</v>
      </c>
      <c r="J47" s="35" t="s">
        <v>5</v>
      </c>
      <c r="K47" s="35" t="s">
        <v>6</v>
      </c>
      <c r="L47" s="36" t="s">
        <v>7</v>
      </c>
    </row>
    <row r="48" spans="2:12">
      <c r="B48" s="10">
        <v>3</v>
      </c>
      <c r="C48" s="11" t="s">
        <v>39</v>
      </c>
      <c r="D48" s="12">
        <f>D46*D47</f>
        <v>192146.30000000002</v>
      </c>
      <c r="E48" s="11" t="s">
        <v>2</v>
      </c>
      <c r="F48" s="13"/>
      <c r="H48" s="37">
        <v>1</v>
      </c>
      <c r="I48" s="38" t="s">
        <v>85</v>
      </c>
      <c r="J48" s="39">
        <v>23</v>
      </c>
      <c r="K48" s="38" t="s">
        <v>0</v>
      </c>
      <c r="L48" s="40"/>
    </row>
    <row r="49" spans="2:12">
      <c r="B49" s="10">
        <v>4</v>
      </c>
      <c r="C49" s="11" t="s">
        <v>37</v>
      </c>
      <c r="D49" s="25">
        <v>157777.32</v>
      </c>
      <c r="E49" s="11" t="s">
        <v>76</v>
      </c>
      <c r="F49" s="31" t="s">
        <v>38</v>
      </c>
      <c r="H49" s="41">
        <v>3</v>
      </c>
      <c r="I49" s="42" t="s">
        <v>89</v>
      </c>
      <c r="J49" s="43">
        <v>7633.97</v>
      </c>
      <c r="K49" s="42" t="s">
        <v>2</v>
      </c>
      <c r="L49" s="44"/>
    </row>
    <row r="50" spans="2:12">
      <c r="B50" s="10">
        <v>5</v>
      </c>
      <c r="C50" s="11" t="s">
        <v>37</v>
      </c>
      <c r="D50" s="18">
        <f>D49/D48</f>
        <v>0.82113119014001301</v>
      </c>
      <c r="E50" s="11" t="s">
        <v>77</v>
      </c>
      <c r="F50" s="13"/>
      <c r="H50" s="41">
        <v>5</v>
      </c>
      <c r="I50" s="42" t="s">
        <v>37</v>
      </c>
      <c r="J50" s="45">
        <v>1715.52</v>
      </c>
      <c r="K50" s="42" t="s">
        <v>77</v>
      </c>
      <c r="L50" s="44"/>
    </row>
    <row r="51" spans="2:12">
      <c r="B51" s="10">
        <v>6</v>
      </c>
      <c r="C51" s="11" t="s">
        <v>47</v>
      </c>
      <c r="D51" s="25">
        <v>85</v>
      </c>
      <c r="E51" s="11" t="s">
        <v>1</v>
      </c>
      <c r="F51" s="31" t="s">
        <v>38</v>
      </c>
      <c r="H51" s="41">
        <v>6</v>
      </c>
      <c r="I51" s="42" t="s">
        <v>40</v>
      </c>
      <c r="J51" s="46">
        <v>50</v>
      </c>
      <c r="K51" s="42" t="s">
        <v>1</v>
      </c>
      <c r="L51" s="44" t="s">
        <v>17</v>
      </c>
    </row>
    <row r="52" spans="2:12">
      <c r="B52" s="10">
        <v>7</v>
      </c>
      <c r="C52" s="11" t="s">
        <v>47</v>
      </c>
      <c r="D52" s="12">
        <f>FLOOR(D46*D51/100,1)</f>
        <v>1724</v>
      </c>
      <c r="E52" s="11" t="s">
        <v>0</v>
      </c>
      <c r="F52" s="13"/>
      <c r="H52" s="41">
        <v>7</v>
      </c>
      <c r="I52" s="42" t="s">
        <v>40</v>
      </c>
      <c r="J52" s="43">
        <f>FLOOR(J48*J51/100,1)</f>
        <v>11</v>
      </c>
      <c r="K52" s="42" t="s">
        <v>0</v>
      </c>
      <c r="L52" s="44"/>
    </row>
    <row r="53" spans="2:12">
      <c r="B53" s="10">
        <v>8</v>
      </c>
      <c r="C53" s="11" t="s">
        <v>48</v>
      </c>
      <c r="D53" s="25">
        <v>20</v>
      </c>
      <c r="E53" s="11" t="s">
        <v>1</v>
      </c>
      <c r="F53" s="13" t="s">
        <v>17</v>
      </c>
      <c r="H53" s="41">
        <v>8</v>
      </c>
      <c r="I53" s="42" t="s">
        <v>42</v>
      </c>
      <c r="J53" s="43">
        <v>25</v>
      </c>
      <c r="K53" s="42" t="s">
        <v>1</v>
      </c>
      <c r="L53" s="44" t="s">
        <v>19</v>
      </c>
    </row>
    <row r="54" spans="2:12">
      <c r="B54" s="10">
        <v>9</v>
      </c>
      <c r="C54" s="11" t="s">
        <v>48</v>
      </c>
      <c r="D54" s="12">
        <f>FLOOR(D52*D53/100,1)</f>
        <v>344</v>
      </c>
      <c r="E54" s="11" t="s">
        <v>0</v>
      </c>
      <c r="F54" s="13"/>
      <c r="H54" s="41">
        <v>9</v>
      </c>
      <c r="I54" s="42" t="s">
        <v>41</v>
      </c>
      <c r="J54" s="43">
        <f>(J50*J52/J48)*J53/100</f>
        <v>205.11652173913043</v>
      </c>
      <c r="K54" s="42" t="s">
        <v>78</v>
      </c>
      <c r="L54" s="44"/>
    </row>
    <row r="55" spans="2:12">
      <c r="B55" s="10">
        <v>10</v>
      </c>
      <c r="C55" s="11" t="s">
        <v>87</v>
      </c>
      <c r="D55" s="18">
        <v>9.8000000000000004E-2</v>
      </c>
      <c r="E55" s="11" t="s">
        <v>75</v>
      </c>
      <c r="F55" s="13" t="s">
        <v>20</v>
      </c>
      <c r="H55" s="41">
        <v>10</v>
      </c>
      <c r="I55" s="42" t="s">
        <v>49</v>
      </c>
      <c r="J55" s="47">
        <v>9.8000000000000004E-2</v>
      </c>
      <c r="K55" s="42" t="s">
        <v>75</v>
      </c>
      <c r="L55" s="44" t="s">
        <v>20</v>
      </c>
    </row>
    <row r="56" spans="2:12">
      <c r="B56" s="10">
        <v>11</v>
      </c>
      <c r="C56" s="11" t="s">
        <v>88</v>
      </c>
      <c r="D56" s="18">
        <f>D55-(D55*0.2)</f>
        <v>7.8399999999999997E-2</v>
      </c>
      <c r="E56" s="11" t="s">
        <v>75</v>
      </c>
      <c r="F56" s="13" t="s">
        <v>20</v>
      </c>
      <c r="H56" s="41">
        <v>11</v>
      </c>
      <c r="I56" s="42" t="s">
        <v>10</v>
      </c>
      <c r="J56" s="43">
        <f>J54*J55</f>
        <v>20.101419130434785</v>
      </c>
      <c r="K56" s="42" t="s">
        <v>75</v>
      </c>
      <c r="L56" s="44"/>
    </row>
    <row r="57" spans="2:12">
      <c r="B57" s="10">
        <v>12</v>
      </c>
      <c r="C57" s="11" t="s">
        <v>10</v>
      </c>
      <c r="D57" s="12">
        <f>((D54*D50*D47)*D55)-((D54*D50*D47)*D56)</f>
        <v>524.29660047708239</v>
      </c>
      <c r="E57" s="11" t="s">
        <v>25</v>
      </c>
      <c r="F57" s="13"/>
      <c r="H57" s="41">
        <v>12</v>
      </c>
      <c r="I57" s="42" t="s">
        <v>43</v>
      </c>
      <c r="J57" s="43">
        <v>500000</v>
      </c>
      <c r="K57" s="42" t="s">
        <v>44</v>
      </c>
      <c r="L57" s="44" t="s">
        <v>19</v>
      </c>
    </row>
    <row r="58" spans="2:12">
      <c r="B58" s="10">
        <v>13</v>
      </c>
      <c r="C58" s="11" t="s">
        <v>83</v>
      </c>
      <c r="D58" s="12">
        <v>8000</v>
      </c>
      <c r="E58" s="11" t="s">
        <v>44</v>
      </c>
      <c r="F58" s="13" t="s">
        <v>19</v>
      </c>
      <c r="H58" s="41">
        <v>13</v>
      </c>
      <c r="I58" s="42" t="s">
        <v>12</v>
      </c>
      <c r="J58" s="43">
        <f>J57*J52</f>
        <v>5500000</v>
      </c>
      <c r="K58" s="42" t="s">
        <v>13</v>
      </c>
      <c r="L58" s="44"/>
    </row>
    <row r="59" spans="2:12" ht="15.75" thickBot="1">
      <c r="B59" s="10">
        <v>14</v>
      </c>
      <c r="C59" s="11" t="s">
        <v>12</v>
      </c>
      <c r="D59" s="12">
        <f>D58*D54</f>
        <v>2752000</v>
      </c>
      <c r="E59" s="11" t="s">
        <v>13</v>
      </c>
      <c r="F59" s="13"/>
      <c r="H59" s="48">
        <v>14</v>
      </c>
      <c r="I59" s="49" t="s">
        <v>14</v>
      </c>
      <c r="J59" s="50">
        <f>J58/J56</f>
        <v>273612.52279311273</v>
      </c>
      <c r="K59" s="49" t="s">
        <v>16</v>
      </c>
      <c r="L59" s="51"/>
    </row>
    <row r="60" spans="2:12" ht="15.75" thickBot="1">
      <c r="B60" s="14">
        <v>15</v>
      </c>
      <c r="C60" s="15" t="s">
        <v>14</v>
      </c>
      <c r="D60" s="16">
        <f>D59/D57</f>
        <v>5248.9373333640242</v>
      </c>
      <c r="E60" s="15" t="s">
        <v>16</v>
      </c>
      <c r="F60" s="17"/>
    </row>
    <row r="61" spans="2:12" ht="15.75" thickBot="1">
      <c r="B61" s="27"/>
      <c r="C61" s="27"/>
      <c r="D61" s="28"/>
      <c r="E61" s="27"/>
      <c r="F61" s="27"/>
    </row>
    <row r="62" spans="2:12" ht="15.75" thickBot="1">
      <c r="B62" s="88"/>
      <c r="C62" s="84" t="s">
        <v>34</v>
      </c>
      <c r="D62" s="89"/>
      <c r="E62" s="30"/>
      <c r="F62" s="30"/>
    </row>
    <row r="63" spans="2:12">
      <c r="B63" s="4" t="s">
        <v>11</v>
      </c>
      <c r="C63" s="5" t="s">
        <v>4</v>
      </c>
      <c r="D63" s="5" t="s">
        <v>5</v>
      </c>
      <c r="E63" s="5" t="s">
        <v>6</v>
      </c>
      <c r="F63" s="6" t="s">
        <v>7</v>
      </c>
    </row>
    <row r="64" spans="2:12">
      <c r="B64" s="7">
        <v>1</v>
      </c>
      <c r="C64" s="8" t="s">
        <v>35</v>
      </c>
      <c r="D64" s="24">
        <v>2029</v>
      </c>
      <c r="E64" s="8" t="s">
        <v>0</v>
      </c>
      <c r="F64" s="9" t="s">
        <v>18</v>
      </c>
    </row>
    <row r="65" spans="2:6">
      <c r="B65" s="10">
        <v>2</v>
      </c>
      <c r="C65" s="11" t="s">
        <v>36</v>
      </c>
      <c r="D65" s="25">
        <v>94.7</v>
      </c>
      <c r="E65" s="11" t="s">
        <v>2</v>
      </c>
      <c r="F65" s="13" t="s">
        <v>18</v>
      </c>
    </row>
    <row r="66" spans="2:6">
      <c r="B66" s="10">
        <v>3</v>
      </c>
      <c r="C66" s="11" t="s">
        <v>39</v>
      </c>
      <c r="D66" s="12">
        <f>D64*D65</f>
        <v>192146.30000000002</v>
      </c>
      <c r="E66" s="11" t="s">
        <v>2</v>
      </c>
      <c r="F66" s="13"/>
    </row>
    <row r="67" spans="2:6">
      <c r="B67" s="10">
        <v>4</v>
      </c>
      <c r="C67" s="11" t="s">
        <v>37</v>
      </c>
      <c r="D67" s="25">
        <v>157777.32</v>
      </c>
      <c r="E67" s="11" t="s">
        <v>76</v>
      </c>
      <c r="F67" s="31" t="s">
        <v>38</v>
      </c>
    </row>
    <row r="68" spans="2:6">
      <c r="B68" s="10">
        <v>5</v>
      </c>
      <c r="C68" s="11" t="s">
        <v>37</v>
      </c>
      <c r="D68" s="18">
        <f>D67/D66</f>
        <v>0.82113119014001301</v>
      </c>
      <c r="E68" s="11" t="s">
        <v>77</v>
      </c>
      <c r="F68" s="13"/>
    </row>
    <row r="69" spans="2:6">
      <c r="B69" s="10">
        <v>6</v>
      </c>
      <c r="C69" s="11" t="s">
        <v>40</v>
      </c>
      <c r="D69" s="25">
        <v>10</v>
      </c>
      <c r="E69" s="11" t="s">
        <v>1</v>
      </c>
      <c r="F69" s="13" t="s">
        <v>17</v>
      </c>
    </row>
    <row r="70" spans="2:6">
      <c r="B70" s="10">
        <v>7</v>
      </c>
      <c r="C70" s="11" t="s">
        <v>40</v>
      </c>
      <c r="D70" s="12">
        <f>FLOOR(D64*D69/100,1)</f>
        <v>202</v>
      </c>
      <c r="E70" s="11" t="s">
        <v>0</v>
      </c>
      <c r="F70" s="13"/>
    </row>
    <row r="71" spans="2:6">
      <c r="B71" s="10">
        <v>8</v>
      </c>
      <c r="C71" s="11" t="s">
        <v>42</v>
      </c>
      <c r="D71" s="12">
        <v>25</v>
      </c>
      <c r="E71" s="11" t="s">
        <v>1</v>
      </c>
      <c r="F71" s="13" t="s">
        <v>19</v>
      </c>
    </row>
    <row r="72" spans="2:6">
      <c r="B72" s="10">
        <v>9</v>
      </c>
      <c r="C72" s="11" t="s">
        <v>41</v>
      </c>
      <c r="D72" s="12">
        <f>D70*D65*D68*D71/100</f>
        <v>3926.9367471660917</v>
      </c>
      <c r="E72" s="11" t="s">
        <v>78</v>
      </c>
      <c r="F72" s="13"/>
    </row>
    <row r="73" spans="2:6">
      <c r="B73" s="10">
        <v>10</v>
      </c>
      <c r="C73" s="11" t="s">
        <v>49</v>
      </c>
      <c r="D73" s="18">
        <v>9.8000000000000004E-2</v>
      </c>
      <c r="E73" s="11" t="s">
        <v>75</v>
      </c>
      <c r="F73" s="13" t="s">
        <v>20</v>
      </c>
    </row>
    <row r="74" spans="2:6">
      <c r="B74" s="10">
        <v>11</v>
      </c>
      <c r="C74" s="11" t="s">
        <v>10</v>
      </c>
      <c r="D74" s="12">
        <f>D72*D73</f>
        <v>384.839801222277</v>
      </c>
      <c r="E74" s="11" t="s">
        <v>75</v>
      </c>
      <c r="F74" s="13"/>
    </row>
    <row r="75" spans="2:6">
      <c r="B75" s="10">
        <v>12</v>
      </c>
      <c r="C75" s="11" t="s">
        <v>43</v>
      </c>
      <c r="D75" s="12">
        <v>50000</v>
      </c>
      <c r="E75" s="11" t="s">
        <v>44</v>
      </c>
      <c r="F75" s="13" t="s">
        <v>19</v>
      </c>
    </row>
    <row r="76" spans="2:6">
      <c r="B76" s="10">
        <v>13</v>
      </c>
      <c r="C76" s="11" t="s">
        <v>12</v>
      </c>
      <c r="D76" s="12">
        <f>D75*D70</f>
        <v>10100000</v>
      </c>
      <c r="E76" s="11" t="s">
        <v>13</v>
      </c>
      <c r="F76" s="13"/>
    </row>
    <row r="77" spans="2:6" ht="15.75" thickBot="1">
      <c r="B77" s="14">
        <v>14</v>
      </c>
      <c r="C77" s="15" t="s">
        <v>14</v>
      </c>
      <c r="D77" s="16">
        <f>D76/D74</f>
        <v>26244.686666820122</v>
      </c>
      <c r="E77" s="15" t="s">
        <v>16</v>
      </c>
      <c r="F77" s="17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2" manualBreakCount="2">
    <brk id="31" max="11" man="1"/>
    <brk id="61" max="11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topLeftCell="A16" zoomScale="89" zoomScaleNormal="70" zoomScaleSheetLayoutView="89" workbookViewId="0">
      <selection activeCell="B16" sqref="B16"/>
    </sheetView>
  </sheetViews>
  <sheetFormatPr defaultRowHeight="14.25"/>
  <cols>
    <col min="1" max="1" width="4.5" customWidth="1"/>
    <col min="2" max="2" width="26.5" customWidth="1"/>
    <col min="3" max="3" width="17" customWidth="1"/>
    <col min="4" max="4" width="14.5" customWidth="1"/>
    <col min="5" max="5" width="18.625" customWidth="1"/>
    <col min="6" max="6" width="15.625" customWidth="1"/>
    <col min="7" max="7" width="16.375" customWidth="1"/>
    <col min="8" max="8" width="19" customWidth="1"/>
    <col min="9" max="9" width="11.375" customWidth="1"/>
    <col min="10" max="10" width="14.25" customWidth="1"/>
    <col min="11" max="11" width="16.375" customWidth="1"/>
  </cols>
  <sheetData>
    <row r="1" spans="1:11" ht="15.75" thickBot="1">
      <c r="A1" s="63" t="s">
        <v>90</v>
      </c>
      <c r="B1" s="64"/>
      <c r="C1" s="65"/>
      <c r="D1" s="52"/>
      <c r="E1" s="53"/>
      <c r="F1" s="52"/>
      <c r="G1" s="52"/>
      <c r="H1" s="52"/>
      <c r="I1" s="52"/>
      <c r="J1" s="52"/>
      <c r="K1" s="52"/>
    </row>
    <row r="2" spans="1:11" ht="15">
      <c r="A2" s="99" t="s">
        <v>11</v>
      </c>
      <c r="B2" s="101" t="s">
        <v>91</v>
      </c>
      <c r="C2" s="95" t="s">
        <v>92</v>
      </c>
      <c r="D2" s="95" t="s">
        <v>93</v>
      </c>
      <c r="E2" s="95" t="s">
        <v>94</v>
      </c>
      <c r="F2" s="95" t="s">
        <v>95</v>
      </c>
      <c r="G2" s="95"/>
      <c r="H2" s="95" t="s">
        <v>96</v>
      </c>
      <c r="I2" s="95" t="s">
        <v>97</v>
      </c>
      <c r="J2" s="95"/>
      <c r="K2" s="97" t="s">
        <v>98</v>
      </c>
    </row>
    <row r="3" spans="1:11" ht="15">
      <c r="A3" s="100"/>
      <c r="B3" s="102"/>
      <c r="C3" s="96"/>
      <c r="D3" s="96"/>
      <c r="E3" s="96"/>
      <c r="F3" s="91" t="s">
        <v>99</v>
      </c>
      <c r="G3" s="91" t="s">
        <v>100</v>
      </c>
      <c r="H3" s="96"/>
      <c r="I3" s="91" t="s">
        <v>15</v>
      </c>
      <c r="J3" s="91" t="s">
        <v>25</v>
      </c>
      <c r="K3" s="98"/>
    </row>
    <row r="4" spans="1:11" ht="54" customHeight="1">
      <c r="A4" s="55" t="s">
        <v>101</v>
      </c>
      <c r="B4" s="55" t="s">
        <v>58</v>
      </c>
      <c r="C4" s="55" t="s">
        <v>102</v>
      </c>
      <c r="D4" s="55" t="s">
        <v>103</v>
      </c>
      <c r="E4" s="55" t="s">
        <v>104</v>
      </c>
      <c r="F4" s="55">
        <v>2015</v>
      </c>
      <c r="G4" s="55">
        <v>2020</v>
      </c>
      <c r="H4" s="56">
        <v>3920000</v>
      </c>
      <c r="I4" s="57">
        <v>207.24</v>
      </c>
      <c r="J4" s="57">
        <v>184.44</v>
      </c>
      <c r="K4" s="55" t="s">
        <v>105</v>
      </c>
    </row>
    <row r="5" spans="1:11" ht="51" customHeight="1">
      <c r="A5" s="55" t="s">
        <v>106</v>
      </c>
      <c r="B5" s="55" t="s">
        <v>107</v>
      </c>
      <c r="C5" s="55" t="s">
        <v>108</v>
      </c>
      <c r="D5" s="55" t="s">
        <v>103</v>
      </c>
      <c r="E5" s="55" t="s">
        <v>109</v>
      </c>
      <c r="F5" s="55">
        <v>2015</v>
      </c>
      <c r="G5" s="55">
        <v>2020</v>
      </c>
      <c r="H5" s="56">
        <v>1120000</v>
      </c>
      <c r="I5" s="57">
        <v>172.8</v>
      </c>
      <c r="J5" s="57">
        <v>153.792</v>
      </c>
      <c r="K5" s="55" t="s">
        <v>105</v>
      </c>
    </row>
    <row r="6" spans="1:11" ht="63" customHeight="1">
      <c r="A6" s="55" t="s">
        <v>110</v>
      </c>
      <c r="B6" s="55" t="s">
        <v>111</v>
      </c>
      <c r="C6" s="55" t="s">
        <v>102</v>
      </c>
      <c r="D6" s="55" t="s">
        <v>103</v>
      </c>
      <c r="E6" s="55" t="s">
        <v>104</v>
      </c>
      <c r="F6" s="55">
        <v>2015</v>
      </c>
      <c r="G6" s="55">
        <v>2020</v>
      </c>
      <c r="H6" s="56">
        <v>700000</v>
      </c>
      <c r="I6" s="57">
        <v>108</v>
      </c>
      <c r="J6" s="57">
        <v>96.12</v>
      </c>
      <c r="K6" s="55" t="s">
        <v>105</v>
      </c>
    </row>
    <row r="7" spans="1:11" ht="62.25" customHeight="1">
      <c r="A7" s="55" t="s">
        <v>112</v>
      </c>
      <c r="B7" s="55" t="s">
        <v>113</v>
      </c>
      <c r="C7" s="55" t="s">
        <v>114</v>
      </c>
      <c r="D7" s="55" t="s">
        <v>103</v>
      </c>
      <c r="E7" s="55" t="s">
        <v>109</v>
      </c>
      <c r="F7" s="55">
        <v>2015</v>
      </c>
      <c r="G7" s="55">
        <v>2020</v>
      </c>
      <c r="H7" s="56">
        <v>1280000</v>
      </c>
      <c r="I7" s="57">
        <v>172.8</v>
      </c>
      <c r="J7" s="57">
        <v>153.792</v>
      </c>
      <c r="K7" s="55" t="s">
        <v>105</v>
      </c>
    </row>
    <row r="8" spans="1:11" ht="57.75" customHeight="1">
      <c r="A8" s="55" t="s">
        <v>115</v>
      </c>
      <c r="B8" s="55" t="s">
        <v>116</v>
      </c>
      <c r="C8" s="55" t="s">
        <v>102</v>
      </c>
      <c r="D8" s="55" t="s">
        <v>103</v>
      </c>
      <c r="E8" s="55" t="s">
        <v>104</v>
      </c>
      <c r="F8" s="55">
        <v>2015</v>
      </c>
      <c r="G8" s="55">
        <v>2020</v>
      </c>
      <c r="H8" s="58">
        <v>30122.5</v>
      </c>
      <c r="I8" s="59">
        <v>10.72</v>
      </c>
      <c r="J8" s="60">
        <v>12.05</v>
      </c>
      <c r="K8" s="55" t="s">
        <v>117</v>
      </c>
    </row>
    <row r="9" spans="1:11" ht="53.25" customHeight="1">
      <c r="A9" s="55" t="s">
        <v>118</v>
      </c>
      <c r="B9" s="55" t="s">
        <v>119</v>
      </c>
      <c r="C9" s="55" t="s">
        <v>114</v>
      </c>
      <c r="D9" s="55" t="s">
        <v>103</v>
      </c>
      <c r="E9" s="55" t="s">
        <v>109</v>
      </c>
      <c r="F9" s="55">
        <v>2015</v>
      </c>
      <c r="G9" s="55">
        <v>2020</v>
      </c>
      <c r="H9" s="56">
        <v>2800000</v>
      </c>
      <c r="I9" s="57">
        <v>954.86</v>
      </c>
      <c r="J9" s="57">
        <v>336.88</v>
      </c>
      <c r="K9" s="55" t="s">
        <v>105</v>
      </c>
    </row>
    <row r="10" spans="1:11" ht="58.5" customHeight="1">
      <c r="A10" s="55" t="s">
        <v>120</v>
      </c>
      <c r="B10" s="61" t="s">
        <v>45</v>
      </c>
      <c r="C10" s="55" t="s">
        <v>114</v>
      </c>
      <c r="D10" s="55" t="s">
        <v>103</v>
      </c>
      <c r="E10" s="55" t="s">
        <v>109</v>
      </c>
      <c r="F10" s="55">
        <v>2015</v>
      </c>
      <c r="G10" s="55">
        <v>2020</v>
      </c>
      <c r="H10" s="56">
        <v>2752000</v>
      </c>
      <c r="I10" s="57">
        <v>535</v>
      </c>
      <c r="J10" s="57">
        <v>524.29999999999995</v>
      </c>
      <c r="K10" s="55" t="s">
        <v>121</v>
      </c>
    </row>
    <row r="11" spans="1:11" ht="65.25" customHeight="1">
      <c r="A11" s="55" t="s">
        <v>122</v>
      </c>
      <c r="B11" s="61" t="s">
        <v>123</v>
      </c>
      <c r="C11" s="55" t="s">
        <v>102</v>
      </c>
      <c r="D11" s="55" t="s">
        <v>103</v>
      </c>
      <c r="E11" s="55" t="s">
        <v>104</v>
      </c>
      <c r="F11" s="55">
        <v>2015</v>
      </c>
      <c r="G11" s="55">
        <v>2020</v>
      </c>
      <c r="H11" s="62">
        <v>5500000</v>
      </c>
      <c r="I11" s="59">
        <v>24.75</v>
      </c>
      <c r="J11" s="90">
        <v>20.100000000000001</v>
      </c>
      <c r="K11" s="55" t="s">
        <v>124</v>
      </c>
    </row>
    <row r="12" spans="1:11" ht="43.5" customHeight="1">
      <c r="A12" s="55" t="s">
        <v>125</v>
      </c>
      <c r="B12" s="61" t="s">
        <v>126</v>
      </c>
      <c r="C12" s="55" t="s">
        <v>114</v>
      </c>
      <c r="D12" s="55" t="s">
        <v>103</v>
      </c>
      <c r="E12" s="55" t="s">
        <v>109</v>
      </c>
      <c r="F12" s="55">
        <v>2015</v>
      </c>
      <c r="G12" s="55">
        <v>2020</v>
      </c>
      <c r="H12" s="56">
        <v>10100000</v>
      </c>
      <c r="I12" s="57">
        <v>392.69</v>
      </c>
      <c r="J12" s="57">
        <v>384.84</v>
      </c>
      <c r="K12" s="55" t="s">
        <v>121</v>
      </c>
    </row>
    <row r="13" spans="1:11" ht="63" customHeight="1">
      <c r="A13" s="55" t="s">
        <v>127</v>
      </c>
      <c r="B13" s="55" t="s">
        <v>128</v>
      </c>
      <c r="C13" s="55" t="s">
        <v>102</v>
      </c>
      <c r="D13" s="55" t="s">
        <v>103</v>
      </c>
      <c r="E13" s="55" t="s">
        <v>104</v>
      </c>
      <c r="F13" s="55">
        <v>2015</v>
      </c>
      <c r="G13" s="55">
        <v>2020</v>
      </c>
      <c r="H13" s="56" t="s">
        <v>103</v>
      </c>
      <c r="I13" s="57" t="s">
        <v>103</v>
      </c>
      <c r="J13" s="57">
        <v>9.76</v>
      </c>
      <c r="K13" s="55" t="s">
        <v>129</v>
      </c>
    </row>
    <row r="14" spans="1:11" ht="61.5" customHeight="1">
      <c r="A14" s="55" t="s">
        <v>130</v>
      </c>
      <c r="B14" s="55" t="s">
        <v>131</v>
      </c>
      <c r="C14" s="55" t="s">
        <v>102</v>
      </c>
      <c r="D14" s="55" t="s">
        <v>103</v>
      </c>
      <c r="E14" s="55" t="s">
        <v>104</v>
      </c>
      <c r="F14" s="55">
        <v>2015</v>
      </c>
      <c r="G14" s="55">
        <v>2020</v>
      </c>
      <c r="H14" s="56">
        <v>50000</v>
      </c>
      <c r="I14" s="57" t="s">
        <v>103</v>
      </c>
      <c r="J14" s="57">
        <v>42.76</v>
      </c>
      <c r="K14" s="55" t="s">
        <v>105</v>
      </c>
    </row>
    <row r="15" spans="1:11" ht="61.5" customHeight="1">
      <c r="A15" s="55" t="s">
        <v>132</v>
      </c>
      <c r="B15" s="55" t="s">
        <v>139</v>
      </c>
      <c r="C15" s="55" t="s">
        <v>137</v>
      </c>
      <c r="D15" s="55" t="s">
        <v>103</v>
      </c>
      <c r="E15" s="55" t="str">
        <f>E14</f>
        <v>Przygotowanie i przeprowadzenie inwestycji</v>
      </c>
      <c r="F15" s="55">
        <v>2016</v>
      </c>
      <c r="G15" s="55">
        <f>G14</f>
        <v>2020</v>
      </c>
      <c r="H15" s="56">
        <v>14760000</v>
      </c>
      <c r="I15" s="57" t="s">
        <v>103</v>
      </c>
      <c r="J15" s="57">
        <v>218.23</v>
      </c>
      <c r="K15" s="55" t="s">
        <v>138</v>
      </c>
    </row>
    <row r="16" spans="1:11" ht="64.5" customHeight="1">
      <c r="A16" s="55" t="s">
        <v>136</v>
      </c>
      <c r="B16" s="55" t="s">
        <v>133</v>
      </c>
      <c r="C16" s="55" t="s">
        <v>114</v>
      </c>
      <c r="D16" s="55" t="s">
        <v>103</v>
      </c>
      <c r="E16" s="55" t="s">
        <v>109</v>
      </c>
      <c r="F16" s="55">
        <v>2015</v>
      </c>
      <c r="G16" s="55">
        <v>2020</v>
      </c>
      <c r="H16" s="56">
        <v>50000</v>
      </c>
      <c r="I16" s="57" t="s">
        <v>103</v>
      </c>
      <c r="J16" s="57">
        <v>436.47</v>
      </c>
      <c r="K16" s="55" t="s">
        <v>134</v>
      </c>
    </row>
    <row r="17" spans="1:11" ht="15.75" thickBot="1">
      <c r="A17" s="54"/>
      <c r="B17" s="54"/>
      <c r="C17" s="54"/>
      <c r="D17" s="54"/>
      <c r="E17" s="54"/>
      <c r="F17" s="54"/>
      <c r="G17" s="54"/>
      <c r="H17" s="92">
        <f>SUM(H4:H16)</f>
        <v>43062122.5</v>
      </c>
      <c r="I17" s="93">
        <f>SUM(I4:I16)</f>
        <v>2578.86</v>
      </c>
      <c r="J17" s="94">
        <f>SUM(J4:J16)</f>
        <v>2573.5339999999997</v>
      </c>
      <c r="K17" s="54"/>
    </row>
  </sheetData>
  <mergeCells count="9">
    <mergeCell ref="H2:H3"/>
    <mergeCell ref="I2:J2"/>
    <mergeCell ref="K2:K3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Plan działań</vt:lpstr>
      <vt:lpstr>Arkusz1</vt:lpstr>
      <vt:lpstr>'Plan działań'!Obszar_wydruku</vt:lpstr>
      <vt:lpstr>'Plan działań'!Tytuły_wydruku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Agnieszka Skrabut</cp:lastModifiedBy>
  <cp:lastPrinted>2015-09-28T07:17:38Z</cp:lastPrinted>
  <dcterms:created xsi:type="dcterms:W3CDTF">2014-11-22T19:28:49Z</dcterms:created>
  <dcterms:modified xsi:type="dcterms:W3CDTF">2016-04-13T06:12:23Z</dcterms:modified>
</cp:coreProperties>
</file>